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0005259\Desktop\2024 - Final\Seminář - zimní\"/>
    </mc:Choice>
  </mc:AlternateContent>
  <xr:revisionPtr revIDLastSave="0" documentId="13_ncr:1_{8AAD89D2-FCAD-4B88-9E8F-B326BFA6EA2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N20" i="1"/>
  <c r="H20" i="1"/>
  <c r="C21" i="1"/>
  <c r="C20" i="1"/>
  <c r="B21" i="1"/>
  <c r="B20" i="1"/>
  <c r="L11" i="1"/>
  <c r="L10" i="1"/>
  <c r="E20" i="1"/>
  <c r="D21" i="1"/>
  <c r="F21" i="1"/>
  <c r="G21" i="1"/>
  <c r="J21" i="1"/>
  <c r="K21" i="1"/>
  <c r="L21" i="1"/>
  <c r="M20" i="1"/>
  <c r="L20" i="1"/>
  <c r="K20" i="1"/>
  <c r="J20" i="1"/>
  <c r="G20" i="1"/>
  <c r="F20" i="1"/>
  <c r="D20" i="1"/>
  <c r="B11" i="1" l="1"/>
  <c r="B10" i="1"/>
  <c r="B9" i="1"/>
  <c r="C8" i="1"/>
  <c r="D8" i="1"/>
  <c r="E8" i="1"/>
  <c r="F8" i="1"/>
  <c r="G8" i="1"/>
  <c r="H8" i="1"/>
  <c r="I8" i="1"/>
  <c r="J8" i="1"/>
  <c r="K8" i="1"/>
  <c r="L8" i="1"/>
  <c r="M8" i="1"/>
  <c r="C18" i="1"/>
  <c r="D18" i="1"/>
  <c r="E18" i="1"/>
  <c r="F18" i="1"/>
  <c r="G18" i="1"/>
  <c r="H18" i="1"/>
  <c r="I18" i="1"/>
  <c r="J18" i="1"/>
  <c r="K18" i="1"/>
  <c r="L18" i="1"/>
  <c r="M18" i="1"/>
  <c r="B18" i="1"/>
  <c r="C16" i="1"/>
  <c r="D16" i="1"/>
  <c r="E16" i="1"/>
  <c r="F16" i="1"/>
  <c r="G16" i="1"/>
  <c r="H16" i="1"/>
  <c r="I16" i="1"/>
  <c r="J16" i="1"/>
  <c r="K16" i="1"/>
  <c r="L16" i="1"/>
  <c r="M16" i="1"/>
  <c r="B16" i="1"/>
  <c r="C6" i="1"/>
  <c r="D6" i="1"/>
  <c r="E6" i="1"/>
  <c r="F6" i="1"/>
  <c r="G6" i="1"/>
  <c r="H6" i="1"/>
  <c r="I6" i="1"/>
  <c r="N6" i="1" s="1"/>
  <c r="J6" i="1"/>
  <c r="K6" i="1"/>
  <c r="L6" i="1"/>
  <c r="M6" i="1"/>
  <c r="B6" i="1"/>
  <c r="M15" i="1"/>
  <c r="L15" i="1"/>
  <c r="K15" i="1"/>
  <c r="J15" i="1"/>
  <c r="H15" i="1"/>
  <c r="G15" i="1"/>
  <c r="F15" i="1"/>
  <c r="E15" i="1"/>
  <c r="D15" i="1"/>
  <c r="C15" i="1"/>
  <c r="B15" i="1"/>
  <c r="M5" i="1"/>
  <c r="L5" i="1"/>
  <c r="K5" i="1"/>
  <c r="J5" i="1"/>
  <c r="H5" i="1"/>
  <c r="G5" i="1"/>
  <c r="F5" i="1"/>
  <c r="F10" i="1" s="1"/>
  <c r="E5" i="1"/>
  <c r="B5" i="1"/>
  <c r="N17" i="1"/>
  <c r="N7" i="1"/>
  <c r="N16" i="1"/>
  <c r="I21" i="1" l="1"/>
  <c r="I20" i="1"/>
  <c r="B8" i="1"/>
  <c r="E9" i="1"/>
  <c r="H9" i="1"/>
  <c r="I9" i="1"/>
  <c r="J9" i="1"/>
  <c r="K9" i="1"/>
  <c r="L9" i="1"/>
  <c r="M9" i="1"/>
  <c r="N15" i="1" l="1"/>
  <c r="N21" i="1"/>
  <c r="E11" i="1"/>
  <c r="H11" i="1"/>
  <c r="I11" i="1"/>
  <c r="N11" i="1" s="1"/>
  <c r="J11" i="1"/>
  <c r="K11" i="1"/>
  <c r="M11" i="1"/>
  <c r="E10" i="1"/>
  <c r="H10" i="1"/>
  <c r="I10" i="1"/>
  <c r="J10" i="1"/>
  <c r="K10" i="1"/>
  <c r="M10" i="1"/>
  <c r="D5" i="1" l="1"/>
  <c r="D10" i="1" s="1"/>
  <c r="C5" i="1"/>
  <c r="C10" i="1" l="1"/>
  <c r="N5" i="1"/>
  <c r="F9" i="1"/>
  <c r="C9" i="1"/>
  <c r="C11" i="1" s="1"/>
  <c r="D9" i="1"/>
  <c r="D11" i="1" s="1"/>
  <c r="G10" i="1"/>
  <c r="N10" i="1" s="1"/>
  <c r="N12" i="1" s="1"/>
  <c r="G9" i="1"/>
  <c r="G11" i="1" s="1"/>
  <c r="F11" i="1" l="1"/>
</calcChain>
</file>

<file path=xl/sharedStrings.xml><?xml version="1.0" encoding="utf-8"?>
<sst xmlns="http://schemas.openxmlformats.org/spreadsheetml/2006/main" count="50" uniqueCount="29">
  <si>
    <t>TOTAL/CZK</t>
  </si>
  <si>
    <t xml:space="preserve">Odprac. hod. celkem: </t>
  </si>
  <si>
    <t>Odprac. hod. projekt:</t>
  </si>
  <si>
    <t>Hodinová mzda pracovníka:</t>
  </si>
  <si>
    <t>Měsíční pracovní fond:</t>
  </si>
  <si>
    <t>Název organizace:</t>
  </si>
  <si>
    <t>Název projektu:</t>
  </si>
  <si>
    <t>Vyúčtování projektů NNO na MZe</t>
  </si>
  <si>
    <t xml:space="preserve">Rozhodnutí reg. č. </t>
  </si>
  <si>
    <t>Hrubá mzda zahrnutá do dotace</t>
  </si>
  <si>
    <t>Hodinová mzda dle limitu</t>
  </si>
  <si>
    <t>Hrubá mzda zahrnutá do vlastních zdrojů</t>
  </si>
  <si>
    <t>Celková hrubá mzda zahrnutá do projektu</t>
  </si>
  <si>
    <t>Řídící pracovník v pozici ředitele se středoškolským vzděláním</t>
  </si>
  <si>
    <t>Technický a odborný pracovník s bakalářským vzděláním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</si>
  <si>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</si>
  <si>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</si>
  <si>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</si>
  <si>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</si>
  <si>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</si>
  <si>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</si>
  <si>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</si>
  <si>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</si>
  <si>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</si>
  <si>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</si>
  <si>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</si>
  <si>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</si>
  <si>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"Název organizace"</t>
  </si>
  <si>
    <r>
      <rPr>
        <sz val="10"/>
        <color rgb="FFFF0000"/>
        <rFont val="Arial"/>
        <family val="2"/>
        <charset val="238"/>
      </rPr>
      <t>XY</t>
    </r>
    <r>
      <rPr>
        <sz val="10"/>
        <color theme="1"/>
        <rFont val="Arial"/>
        <family val="2"/>
        <charset val="238"/>
      </rPr>
      <t>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</si>
</sst>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0.00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2" fontId="0" fillId="0" borderId="0" xfId="0" applyNumberFormat="1"/>
    <xf numFmtId="6" fontId="11" fillId="0" borderId="0" xfId="0" applyNumberFormat="1" applyFont="1" applyAlignment="1">
      <alignment horizontal="right" vertical="center"/>
    </xf>
    <xf numFmtId="8" fontId="0" fillId="0" borderId="0" xfId="0" applyNumberForma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6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3" fillId="0" borderId="0" xfId="0" applyFont="1" applyAlignment="1">
      <alignment vertical="center"/>
    </xf>
    <xf numFmtId="6" fontId="14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left" vertical="center"/>
    </xf>
    <xf numFmtId="0" fontId="15" fillId="0" borderId="0" xfId="0" applyFont="1"/>
    <xf numFmtId="0" fontId="6" fillId="0" borderId="0" xfId="0" applyFont="1"/>
    <xf numFmtId="0" fontId="6" fillId="0" borderId="1" xfId="0" applyFont="1" applyBorder="1"/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1" fontId="18" fillId="4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2" fontId="6" fillId="0" borderId="0" xfId="0" applyNumberFormat="1" applyFont="1"/>
    <xf numFmtId="2" fontId="6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 wrapText="1"/>
    </xf>
    <xf numFmtId="1" fontId="18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164" fontId="0" fillId="0" borderId="0" xfId="0" applyNumberFormat="1"/>
    <xf numFmtId="8" fontId="20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8" fillId="0" borderId="0" xfId="0" applyFont="1"/>
    <xf numFmtId="0" fontId="6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5"/>
  <sheetViews>
    <sheetView tabSelected="1" workbookViewId="0">
      <selection activeCell="R11" sqref="R11"/>
    </sheetView>
  </sheetViews>
  <sheetFormatPr defaultRowHeight="15" x14ac:dyDescent="0.25"/>
  <cols>
    <col min="1" max="1" width="30.85546875" customWidth="1"/>
    <col min="2" max="2" width="9.5703125" bestFit="1" customWidth="1"/>
    <col min="3" max="5" width="9.28515625" bestFit="1" customWidth="1"/>
    <col min="6" max="9" width="9.5703125" bestFit="1" customWidth="1"/>
    <col min="10" max="10" width="9.28515625" bestFit="1" customWidth="1"/>
    <col min="11" max="13" width="9.5703125" bestFit="1" customWidth="1"/>
    <col min="14" max="14" width="15.85546875" customWidth="1"/>
    <col min="15" max="15" width="14.7109375" customWidth="1"/>
    <col min="16" max="16" width="10.5703125" bestFit="1" customWidth="1"/>
  </cols>
  <sheetData>
    <row r="1" spans="1:27" x14ac:dyDescent="0.25">
      <c r="A1" s="28" t="s">
        <v>5</v>
      </c>
      <c r="B1" s="52" t="s">
        <v>27</v>
      </c>
      <c r="C1" s="52"/>
      <c r="D1" s="52"/>
      <c r="E1" s="52"/>
      <c r="F1" s="52"/>
      <c r="G1" s="52"/>
      <c r="H1" s="52"/>
      <c r="I1" s="29"/>
      <c r="J1" s="29"/>
      <c r="K1" s="54" t="s">
        <v>8</v>
      </c>
      <c r="L1" s="54"/>
      <c r="M1" s="55" t="s">
        <v>28</v>
      </c>
      <c r="N1" s="55"/>
    </row>
    <row r="2" spans="1:27" ht="15.75" thickBot="1" x14ac:dyDescent="0.3">
      <c r="A2" s="28" t="s">
        <v>6</v>
      </c>
      <c r="B2" s="53" t="s">
        <v>7</v>
      </c>
      <c r="C2" s="53"/>
      <c r="D2" s="53"/>
      <c r="E2" s="53"/>
      <c r="F2" s="53"/>
      <c r="G2" s="53"/>
      <c r="H2" s="53"/>
      <c r="I2" s="29"/>
      <c r="J2" s="29"/>
      <c r="K2" s="29"/>
      <c r="L2" s="29"/>
      <c r="M2" s="29"/>
      <c r="N2" s="29"/>
    </row>
    <row r="3" spans="1:27" ht="15.75" thickTop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27" ht="38.25" x14ac:dyDescent="0.25">
      <c r="A4" s="31" t="s">
        <v>13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2" t="s">
        <v>26</v>
      </c>
      <c r="N4" s="32" t="s">
        <v>0</v>
      </c>
    </row>
    <row r="5" spans="1:27" x14ac:dyDescent="0.25">
      <c r="A5" s="1" t="s">
        <v>4</v>
      </c>
      <c r="B5" s="33">
        <f>22*8</f>
        <v>176</v>
      </c>
      <c r="C5" s="33">
        <f>20*8</f>
        <v>160</v>
      </c>
      <c r="D5" s="33">
        <f>23*8</f>
        <v>184</v>
      </c>
      <c r="E5" s="33">
        <f>18*8</f>
        <v>144</v>
      </c>
      <c r="F5" s="33">
        <f>21*8</f>
        <v>168</v>
      </c>
      <c r="G5" s="33">
        <f>22*8</f>
        <v>176</v>
      </c>
      <c r="H5" s="33">
        <f>19*8</f>
        <v>152</v>
      </c>
      <c r="I5" s="33">
        <v>184</v>
      </c>
      <c r="J5" s="33">
        <f>20*8</f>
        <v>160</v>
      </c>
      <c r="K5" s="33">
        <f>22*8</f>
        <v>176</v>
      </c>
      <c r="L5" s="33">
        <f>21*8</f>
        <v>168</v>
      </c>
      <c r="M5" s="33">
        <f>19*8</f>
        <v>152</v>
      </c>
      <c r="N5" s="34">
        <f>SUM(B5:M5)</f>
        <v>2000</v>
      </c>
    </row>
    <row r="6" spans="1:27" x14ac:dyDescent="0.25">
      <c r="A6" s="1" t="s">
        <v>1</v>
      </c>
      <c r="B6" s="33">
        <f>B5</f>
        <v>176</v>
      </c>
      <c r="C6" s="33">
        <f t="shared" ref="C6:M6" si="0">C5</f>
        <v>160</v>
      </c>
      <c r="D6" s="33">
        <f t="shared" si="0"/>
        <v>184</v>
      </c>
      <c r="E6" s="33">
        <f t="shared" si="0"/>
        <v>144</v>
      </c>
      <c r="F6" s="33">
        <f t="shared" si="0"/>
        <v>168</v>
      </c>
      <c r="G6" s="33">
        <f t="shared" si="0"/>
        <v>176</v>
      </c>
      <c r="H6" s="33">
        <f t="shared" si="0"/>
        <v>152</v>
      </c>
      <c r="I6" s="33">
        <f t="shared" si="0"/>
        <v>184</v>
      </c>
      <c r="J6" s="33">
        <f t="shared" si="0"/>
        <v>160</v>
      </c>
      <c r="K6" s="33">
        <f t="shared" si="0"/>
        <v>176</v>
      </c>
      <c r="L6" s="33">
        <f t="shared" si="0"/>
        <v>168</v>
      </c>
      <c r="M6" s="33">
        <f t="shared" si="0"/>
        <v>152</v>
      </c>
      <c r="N6" s="34">
        <f>SUM(B6:M6)</f>
        <v>2000</v>
      </c>
    </row>
    <row r="7" spans="1:27" x14ac:dyDescent="0.25">
      <c r="A7" s="1" t="s">
        <v>2</v>
      </c>
      <c r="B7" s="35">
        <v>51</v>
      </c>
      <c r="C7" s="35">
        <v>30</v>
      </c>
      <c r="D7" s="35">
        <v>10</v>
      </c>
      <c r="E7" s="35">
        <v>50</v>
      </c>
      <c r="F7" s="35">
        <v>70</v>
      </c>
      <c r="G7" s="35">
        <v>10</v>
      </c>
      <c r="H7" s="35">
        <v>90</v>
      </c>
      <c r="I7" s="35">
        <v>10</v>
      </c>
      <c r="J7" s="35">
        <v>10</v>
      </c>
      <c r="K7" s="35">
        <v>10</v>
      </c>
      <c r="L7" s="35">
        <v>11</v>
      </c>
      <c r="M7" s="35">
        <v>10</v>
      </c>
      <c r="N7" s="36">
        <f>SUM(B7:M7)</f>
        <v>362</v>
      </c>
    </row>
    <row r="8" spans="1:27" x14ac:dyDescent="0.25">
      <c r="A8" s="1" t="s">
        <v>10</v>
      </c>
      <c r="B8" s="37">
        <f>28920/B5</f>
        <v>164.31818181818181</v>
      </c>
      <c r="C8" s="37">
        <f t="shared" ref="C8:M8" si="1">28920/C5</f>
        <v>180.75</v>
      </c>
      <c r="D8" s="37">
        <f t="shared" si="1"/>
        <v>157.17391304347825</v>
      </c>
      <c r="E8" s="37">
        <f t="shared" si="1"/>
        <v>200.83333333333334</v>
      </c>
      <c r="F8" s="37">
        <f t="shared" si="1"/>
        <v>172.14285714285714</v>
      </c>
      <c r="G8" s="37">
        <f t="shared" si="1"/>
        <v>164.31818181818181</v>
      </c>
      <c r="H8" s="37">
        <f t="shared" si="1"/>
        <v>190.26315789473685</v>
      </c>
      <c r="I8" s="37">
        <f t="shared" si="1"/>
        <v>157.17391304347825</v>
      </c>
      <c r="J8" s="37">
        <f t="shared" si="1"/>
        <v>180.75</v>
      </c>
      <c r="K8" s="37">
        <f t="shared" si="1"/>
        <v>164.31818181818181</v>
      </c>
      <c r="L8" s="37">
        <f t="shared" si="1"/>
        <v>172.14285714285714</v>
      </c>
      <c r="M8" s="37">
        <f t="shared" si="1"/>
        <v>190.26315789473685</v>
      </c>
      <c r="N8" s="38"/>
    </row>
    <row r="9" spans="1:27" x14ac:dyDescent="0.25">
      <c r="A9" s="1" t="s">
        <v>3</v>
      </c>
      <c r="B9" s="37">
        <f>60000/B5</f>
        <v>340.90909090909093</v>
      </c>
      <c r="C9" s="37">
        <f t="shared" ref="C9:M9" si="2">60000/C5</f>
        <v>375</v>
      </c>
      <c r="D9" s="37">
        <f t="shared" si="2"/>
        <v>326.08695652173913</v>
      </c>
      <c r="E9" s="37">
        <f t="shared" si="2"/>
        <v>416.66666666666669</v>
      </c>
      <c r="F9" s="37">
        <f t="shared" si="2"/>
        <v>357.14285714285717</v>
      </c>
      <c r="G9" s="37">
        <f t="shared" si="2"/>
        <v>340.90909090909093</v>
      </c>
      <c r="H9" s="37">
        <f t="shared" si="2"/>
        <v>394.73684210526318</v>
      </c>
      <c r="I9" s="37">
        <f t="shared" si="2"/>
        <v>326.08695652173913</v>
      </c>
      <c r="J9" s="37">
        <f t="shared" si="2"/>
        <v>375</v>
      </c>
      <c r="K9" s="37">
        <f t="shared" si="2"/>
        <v>340.90909090909093</v>
      </c>
      <c r="L9" s="37">
        <f t="shared" si="2"/>
        <v>357.14285714285717</v>
      </c>
      <c r="M9" s="37">
        <f t="shared" si="2"/>
        <v>394.73684210526318</v>
      </c>
      <c r="N9" s="39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x14ac:dyDescent="0.25">
      <c r="A10" s="40" t="s">
        <v>9</v>
      </c>
      <c r="B10" s="41">
        <f>B7*B8</f>
        <v>8380.2272727272721</v>
      </c>
      <c r="C10" s="41">
        <f>C7*C8</f>
        <v>5422.5</v>
      </c>
      <c r="D10" s="41">
        <f>D7*D8</f>
        <v>1571.7391304347825</v>
      </c>
      <c r="E10" s="41">
        <f t="shared" ref="E10:M10" si="3">E7*E8</f>
        <v>10041.666666666668</v>
      </c>
      <c r="F10" s="41">
        <f>F7*F8</f>
        <v>12050</v>
      </c>
      <c r="G10" s="41">
        <f t="shared" si="3"/>
        <v>1643.181818181818</v>
      </c>
      <c r="H10" s="41">
        <f t="shared" si="3"/>
        <v>17123.684210526317</v>
      </c>
      <c r="I10" s="41">
        <f t="shared" si="3"/>
        <v>1571.7391304347825</v>
      </c>
      <c r="J10" s="41">
        <f t="shared" si="3"/>
        <v>1807.5</v>
      </c>
      <c r="K10" s="41">
        <f t="shared" si="3"/>
        <v>1643.181818181818</v>
      </c>
      <c r="L10" s="41">
        <f>L7*L8</f>
        <v>1893.5714285714284</v>
      </c>
      <c r="M10" s="41">
        <f t="shared" si="3"/>
        <v>1902.6315789473686</v>
      </c>
      <c r="N10" s="49">
        <f>SUM(B10:M10)</f>
        <v>65051.623054672244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25.5" x14ac:dyDescent="0.25">
      <c r="A11" s="40" t="s">
        <v>11</v>
      </c>
      <c r="B11" s="42">
        <f>B7*(B9-B8)</f>
        <v>9006.1363636363658</v>
      </c>
      <c r="C11" s="42">
        <f>C7*(C9-C8)</f>
        <v>5827.5</v>
      </c>
      <c r="D11" s="42">
        <f>D7*(D9-D8)</f>
        <v>1689.1304347826087</v>
      </c>
      <c r="E11" s="42">
        <f t="shared" ref="E11:M11" si="4">E7*(E9-E8)</f>
        <v>10791.666666666668</v>
      </c>
      <c r="F11" s="42">
        <f t="shared" si="4"/>
        <v>12950.000000000002</v>
      </c>
      <c r="G11" s="42">
        <f t="shared" si="4"/>
        <v>1765.9090909090912</v>
      </c>
      <c r="H11" s="42">
        <f t="shared" si="4"/>
        <v>18402.63157894737</v>
      </c>
      <c r="I11" s="42">
        <f t="shared" si="4"/>
        <v>1689.1304347826087</v>
      </c>
      <c r="J11" s="42">
        <f t="shared" si="4"/>
        <v>1942.5</v>
      </c>
      <c r="K11" s="42">
        <f t="shared" si="4"/>
        <v>1765.9090909090912</v>
      </c>
      <c r="L11" s="42">
        <f>L7*(L9-L8)</f>
        <v>2035.0000000000002</v>
      </c>
      <c r="M11" s="42">
        <f t="shared" si="4"/>
        <v>2044.7368421052633</v>
      </c>
      <c r="N11" s="49">
        <f>SUM(B11:M11)</f>
        <v>69910.250502739073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x14ac:dyDescent="0.2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49">
        <f>N10+N11</f>
        <v>134961.87355741131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25.5" x14ac:dyDescent="0.25">
      <c r="A14" s="43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2" t="s">
        <v>21</v>
      </c>
      <c r="I14" s="2" t="s">
        <v>22</v>
      </c>
      <c r="J14" s="2" t="s">
        <v>23</v>
      </c>
      <c r="K14" s="2" t="s">
        <v>24</v>
      </c>
      <c r="L14" s="2" t="s">
        <v>25</v>
      </c>
      <c r="M14" s="2" t="s">
        <v>26</v>
      </c>
      <c r="N14" s="32" t="s">
        <v>0</v>
      </c>
      <c r="O14" s="6"/>
    </row>
    <row r="15" spans="1:27" x14ac:dyDescent="0.25">
      <c r="A15" s="1" t="s">
        <v>4</v>
      </c>
      <c r="B15" s="33">
        <f>22*8</f>
        <v>176</v>
      </c>
      <c r="C15" s="33">
        <f>20*8</f>
        <v>160</v>
      </c>
      <c r="D15" s="33">
        <f>23*8</f>
        <v>184</v>
      </c>
      <c r="E15" s="33">
        <f>18*8</f>
        <v>144</v>
      </c>
      <c r="F15" s="33">
        <f>21*8</f>
        <v>168</v>
      </c>
      <c r="G15" s="33">
        <f>22*8</f>
        <v>176</v>
      </c>
      <c r="H15" s="33">
        <f>19*8</f>
        <v>152</v>
      </c>
      <c r="I15" s="33">
        <v>184</v>
      </c>
      <c r="J15" s="33">
        <f>20*8</f>
        <v>160</v>
      </c>
      <c r="K15" s="33">
        <f>22*8</f>
        <v>176</v>
      </c>
      <c r="L15" s="33">
        <f>21*8</f>
        <v>168</v>
      </c>
      <c r="M15" s="33">
        <f>19*8</f>
        <v>152</v>
      </c>
      <c r="N15" s="34">
        <f>SUM(B15:M15)</f>
        <v>2000</v>
      </c>
      <c r="O15" s="6"/>
    </row>
    <row r="16" spans="1:27" x14ac:dyDescent="0.25">
      <c r="A16" s="1" t="s">
        <v>1</v>
      </c>
      <c r="B16" s="33">
        <f>B15</f>
        <v>176</v>
      </c>
      <c r="C16" s="33">
        <f t="shared" ref="C16:M16" si="5">C15</f>
        <v>160</v>
      </c>
      <c r="D16" s="33">
        <f t="shared" si="5"/>
        <v>184</v>
      </c>
      <c r="E16" s="33">
        <f t="shared" si="5"/>
        <v>144</v>
      </c>
      <c r="F16" s="33">
        <f t="shared" si="5"/>
        <v>168</v>
      </c>
      <c r="G16" s="33">
        <f t="shared" si="5"/>
        <v>176</v>
      </c>
      <c r="H16" s="33">
        <f t="shared" si="5"/>
        <v>152</v>
      </c>
      <c r="I16" s="33">
        <f t="shared" si="5"/>
        <v>184</v>
      </c>
      <c r="J16" s="33">
        <f t="shared" si="5"/>
        <v>160</v>
      </c>
      <c r="K16" s="33">
        <f t="shared" si="5"/>
        <v>176</v>
      </c>
      <c r="L16" s="33">
        <f t="shared" si="5"/>
        <v>168</v>
      </c>
      <c r="M16" s="33">
        <f t="shared" si="5"/>
        <v>152</v>
      </c>
      <c r="N16" s="34">
        <f>SUM(B16:M16)</f>
        <v>2000</v>
      </c>
    </row>
    <row r="17" spans="1:27" x14ac:dyDescent="0.25">
      <c r="A17" s="1" t="s">
        <v>2</v>
      </c>
      <c r="B17" s="35">
        <v>30</v>
      </c>
      <c r="C17" s="35">
        <v>30</v>
      </c>
      <c r="D17" s="35">
        <v>30</v>
      </c>
      <c r="E17" s="35">
        <v>30</v>
      </c>
      <c r="F17" s="35">
        <v>60</v>
      </c>
      <c r="G17" s="35">
        <v>50</v>
      </c>
      <c r="H17" s="35">
        <v>60</v>
      </c>
      <c r="I17" s="35">
        <v>80</v>
      </c>
      <c r="J17" s="35">
        <v>30</v>
      </c>
      <c r="K17" s="35">
        <v>50</v>
      </c>
      <c r="L17" s="35">
        <v>50</v>
      </c>
      <c r="M17" s="35">
        <v>50</v>
      </c>
      <c r="N17" s="36">
        <f>SUM(B17:M17)</f>
        <v>550</v>
      </c>
    </row>
    <row r="18" spans="1:27" x14ac:dyDescent="0.25">
      <c r="A18" s="1" t="s">
        <v>10</v>
      </c>
      <c r="B18" s="35">
        <f>36470/B15</f>
        <v>207.21590909090909</v>
      </c>
      <c r="C18" s="35">
        <f t="shared" ref="C18:M18" si="6">36470/C15</f>
        <v>227.9375</v>
      </c>
      <c r="D18" s="35">
        <f t="shared" si="6"/>
        <v>198.20652173913044</v>
      </c>
      <c r="E18" s="35">
        <f t="shared" si="6"/>
        <v>253.26388888888889</v>
      </c>
      <c r="F18" s="35">
        <f t="shared" si="6"/>
        <v>217.08333333333334</v>
      </c>
      <c r="G18" s="35">
        <f t="shared" si="6"/>
        <v>207.21590909090909</v>
      </c>
      <c r="H18" s="35">
        <f t="shared" si="6"/>
        <v>239.93421052631578</v>
      </c>
      <c r="I18" s="35">
        <f t="shared" si="6"/>
        <v>198.20652173913044</v>
      </c>
      <c r="J18" s="35">
        <f t="shared" si="6"/>
        <v>227.9375</v>
      </c>
      <c r="K18" s="35">
        <f t="shared" si="6"/>
        <v>207.21590909090909</v>
      </c>
      <c r="L18" s="35">
        <f t="shared" si="6"/>
        <v>217.08333333333334</v>
      </c>
      <c r="M18" s="35">
        <f t="shared" si="6"/>
        <v>239.93421052631578</v>
      </c>
      <c r="N18" s="38"/>
      <c r="O18" s="5"/>
    </row>
    <row r="19" spans="1:27" x14ac:dyDescent="0.25">
      <c r="A19" s="1" t="s">
        <v>3</v>
      </c>
      <c r="B19" s="44">
        <v>230</v>
      </c>
      <c r="C19" s="44">
        <v>230</v>
      </c>
      <c r="D19" s="44">
        <v>230</v>
      </c>
      <c r="E19" s="44">
        <v>230</v>
      </c>
      <c r="F19" s="44">
        <v>230</v>
      </c>
      <c r="G19" s="44">
        <v>230</v>
      </c>
      <c r="H19" s="44">
        <v>230</v>
      </c>
      <c r="I19" s="44">
        <v>230</v>
      </c>
      <c r="J19" s="44">
        <v>230</v>
      </c>
      <c r="K19" s="44">
        <v>230</v>
      </c>
      <c r="L19" s="44">
        <v>230</v>
      </c>
      <c r="M19" s="44">
        <v>230</v>
      </c>
      <c r="N19" s="39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x14ac:dyDescent="0.25">
      <c r="A20" s="40" t="s">
        <v>9</v>
      </c>
      <c r="B20" s="41">
        <f>B18*B17</f>
        <v>6216.477272727273</v>
      </c>
      <c r="C20" s="41">
        <f>C18*C17</f>
        <v>6838.125</v>
      </c>
      <c r="D20" s="41">
        <f>D18*D17</f>
        <v>5946.195652173913</v>
      </c>
      <c r="E20" s="41">
        <f>E19*E17</f>
        <v>6900</v>
      </c>
      <c r="F20" s="41">
        <f>F18*F17</f>
        <v>13025</v>
      </c>
      <c r="G20" s="41">
        <f>G18*G17</f>
        <v>10360.795454545454</v>
      </c>
      <c r="H20" s="41">
        <f>H19*H17</f>
        <v>13800</v>
      </c>
      <c r="I20" s="41">
        <f>I18*I17</f>
        <v>15856.521739130436</v>
      </c>
      <c r="J20" s="41">
        <f>J18*J17</f>
        <v>6838.125</v>
      </c>
      <c r="K20" s="41">
        <f>K18*K17</f>
        <v>10360.795454545454</v>
      </c>
      <c r="L20" s="41">
        <f>L18*L17</f>
        <v>10854.166666666668</v>
      </c>
      <c r="M20" s="41">
        <f>M19*M17</f>
        <v>11500</v>
      </c>
      <c r="N20" s="49">
        <f>SUM(B20:M20)</f>
        <v>118496.2022397892</v>
      </c>
      <c r="O20" s="6"/>
    </row>
    <row r="21" spans="1:27" ht="25.5" x14ac:dyDescent="0.25">
      <c r="A21" s="40" t="s">
        <v>11</v>
      </c>
      <c r="B21" s="42">
        <f>B17*(B19-B18)</f>
        <v>683.52272727272725</v>
      </c>
      <c r="C21" s="42">
        <f>C17*(C19-C18)</f>
        <v>61.875</v>
      </c>
      <c r="D21" s="42">
        <f t="shared" ref="D21:L21" si="7">D17*(D19-D18)</f>
        <v>953.80434782608688</v>
      </c>
      <c r="E21" s="42">
        <v>0</v>
      </c>
      <c r="F21" s="42">
        <f t="shared" si="7"/>
        <v>774.99999999999943</v>
      </c>
      <c r="G21" s="42">
        <f t="shared" si="7"/>
        <v>1139.2045454545453</v>
      </c>
      <c r="H21" s="42">
        <v>0</v>
      </c>
      <c r="I21" s="42">
        <f t="shared" si="7"/>
        <v>2543.478260869565</v>
      </c>
      <c r="J21" s="42">
        <f t="shared" si="7"/>
        <v>61.875</v>
      </c>
      <c r="K21" s="42">
        <f t="shared" si="7"/>
        <v>1139.2045454545453</v>
      </c>
      <c r="L21" s="42">
        <f t="shared" si="7"/>
        <v>645.8333333333328</v>
      </c>
      <c r="M21" s="42">
        <v>0</v>
      </c>
      <c r="N21" s="49">
        <f>SUM(B21:M21)</f>
        <v>8003.7977602108022</v>
      </c>
      <c r="O21" s="8"/>
    </row>
    <row r="22" spans="1:27" x14ac:dyDescent="0.25">
      <c r="A22" s="51" t="s">
        <v>12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49">
        <f>N20+N21</f>
        <v>126500</v>
      </c>
    </row>
    <row r="23" spans="1:27" x14ac:dyDescent="0.25">
      <c r="A23" s="9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11"/>
    </row>
    <row r="24" spans="1:27" x14ac:dyDescent="0.25">
      <c r="A24" s="12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4"/>
    </row>
    <row r="25" spans="1:27" x14ac:dyDescent="0.25">
      <c r="A25" s="1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"/>
    </row>
    <row r="26" spans="1:27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1:27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</row>
    <row r="28" spans="1:27" x14ac:dyDescent="0.25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27" x14ac:dyDescent="0.25">
      <c r="A29" s="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7"/>
    </row>
    <row r="30" spans="1:27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1"/>
    </row>
    <row r="31" spans="1:27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</row>
    <row r="32" spans="1:27" x14ac:dyDescent="0.25">
      <c r="A32" s="1"/>
      <c r="B32" s="3"/>
      <c r="C32" s="3"/>
      <c r="D32" s="3"/>
      <c r="E32" s="20"/>
      <c r="F32" s="3"/>
      <c r="G32" s="3"/>
      <c r="H32" s="20"/>
      <c r="I32" s="3"/>
      <c r="J32" s="3"/>
      <c r="K32" s="3"/>
      <c r="L32" s="3"/>
      <c r="M32" s="3"/>
      <c r="N32" s="4"/>
    </row>
    <row r="33" spans="1:14" x14ac:dyDescent="0.25">
      <c r="A33" s="1"/>
      <c r="B33" s="3"/>
      <c r="C33" s="3"/>
      <c r="D33" s="3"/>
      <c r="E33" s="3"/>
      <c r="F33" s="3"/>
      <c r="G33" s="3"/>
      <c r="H33" s="20"/>
      <c r="I33" s="3"/>
      <c r="J33" s="3"/>
      <c r="K33" s="3"/>
      <c r="L33" s="3"/>
      <c r="M33" s="3"/>
      <c r="N33" s="4"/>
    </row>
    <row r="34" spans="1:14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</row>
    <row r="35" spans="1:14" x14ac:dyDescent="0.25">
      <c r="A35" s="1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2"/>
    </row>
    <row r="36" spans="1:14" x14ac:dyDescent="0.25">
      <c r="A36" s="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7"/>
    </row>
    <row r="37" spans="1:14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1"/>
    </row>
    <row r="38" spans="1:14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</row>
    <row r="39" spans="1:14" x14ac:dyDescent="0.2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</row>
    <row r="40" spans="1:14" x14ac:dyDescent="0.25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4"/>
    </row>
    <row r="41" spans="1:14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</row>
    <row r="42" spans="1:14" x14ac:dyDescent="0.25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</row>
    <row r="43" spans="1:14" x14ac:dyDescent="0.25">
      <c r="A43" s="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7"/>
    </row>
    <row r="44" spans="1:14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5">
      <c r="A45" s="12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</sheetData>
  <mergeCells count="7">
    <mergeCell ref="A13:N13"/>
    <mergeCell ref="A22:M22"/>
    <mergeCell ref="B1:H1"/>
    <mergeCell ref="B2:H2"/>
    <mergeCell ref="K1:L1"/>
    <mergeCell ref="M1:N1"/>
    <mergeCell ref="A12:M12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77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66D70F561DF84C8987930C011EEDFF" ma:contentTypeVersion="15" ma:contentTypeDescription="Vytvoří nový dokument" ma:contentTypeScope="" ma:versionID="d733000f71d4100c1b985b52be6d32d0">
  <xsd:schema xmlns:xsd="http://www.w3.org/2001/XMLSchema" xmlns:xs="http://www.w3.org/2001/XMLSchema" xmlns:p="http://schemas.microsoft.com/office/2006/metadata/properties" xmlns:ns2="bc2fc3e7-1330-4be1-a5c5-dabdea16aa1e" xmlns:ns3="69be9e84-ee3c-4fd9-99cd-2e9f5c0ef0c7" targetNamespace="http://schemas.microsoft.com/office/2006/metadata/properties" ma:root="true" ma:fieldsID="799d812ba209e469d1b2941945f03c5e" ns2:_="" ns3:_="">
    <xsd:import namespace="bc2fc3e7-1330-4be1-a5c5-dabdea16aa1e"/>
    <xsd:import namespace="69be9e84-ee3c-4fd9-99cd-2e9f5c0ef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c3e7-1330-4be1-a5c5-dabdea16aa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0017e234-cef2-4f3c-ab2e-2310b20814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e9e84-ee3c-4fd9-99cd-2e9f5c0ef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Sloupec zachycení celé taxonomie" ma:hidden="true" ma:list="{67a9a418-a782-4341-ad6f-06d1a47248a7}" ma:internalName="TaxCatchAll" ma:showField="CatchAllData" ma:web="69be9e84-ee3c-4fd9-99cd-2e9f5c0ef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342B8C-0795-429A-882A-56418E423B7D}"/>
</file>

<file path=customXml/itemProps2.xml><?xml version="1.0" encoding="utf-8"?>
<ds:datastoreItem xmlns:ds="http://schemas.openxmlformats.org/officeDocument/2006/customXml" ds:itemID="{252406B5-10EC-46B4-9529-12DA866B3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Pangrác Jiří</dc:creator>
  <cp:lastModifiedBy>Plaček Jakub</cp:lastModifiedBy>
  <cp:lastPrinted>2022-09-22T12:28:42Z</cp:lastPrinted>
  <dcterms:created xsi:type="dcterms:W3CDTF">2022-01-19T10:16:31Z</dcterms:created>
  <dcterms:modified xsi:type="dcterms:W3CDTF">2024-01-17T15:50:04Z</dcterms:modified>
</cp:coreProperties>
</file>